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свод тариф" sheetId="1" r:id="rId1"/>
  </sheets>
  <calcPr calcId="145621"/>
</workbook>
</file>

<file path=xl/calcChain.xml><?xml version="1.0" encoding="utf-8"?>
<calcChain xmlns="http://schemas.openxmlformats.org/spreadsheetml/2006/main">
  <c r="F33" i="1" l="1"/>
  <c r="G30" i="1"/>
  <c r="G34" i="1" s="1"/>
  <c r="H29" i="1"/>
  <c r="H30" i="1" s="1"/>
  <c r="H34" i="1" s="1"/>
  <c r="G29" i="1"/>
  <c r="D29" i="1"/>
  <c r="D30" i="1" s="1"/>
  <c r="E30" i="1" s="1"/>
  <c r="E34" i="1" s="1"/>
  <c r="E28" i="1"/>
  <c r="F28" i="1" s="1"/>
  <c r="E27" i="1"/>
  <c r="G27" i="1" s="1"/>
  <c r="H25" i="1"/>
  <c r="F25" i="1"/>
  <c r="E25" i="1"/>
  <c r="G25" i="1" s="1"/>
  <c r="H24" i="1"/>
  <c r="F24" i="1"/>
  <c r="E24" i="1"/>
  <c r="G24" i="1" s="1"/>
  <c r="H23" i="1"/>
  <c r="F23" i="1"/>
  <c r="E23" i="1"/>
  <c r="G23" i="1" s="1"/>
  <c r="D22" i="1"/>
  <c r="E22" i="1" s="1"/>
  <c r="E21" i="1"/>
  <c r="G21" i="1" s="1"/>
  <c r="E20" i="1"/>
  <c r="H20" i="1" s="1"/>
  <c r="E19" i="1"/>
  <c r="H19" i="1" s="1"/>
  <c r="D19" i="1"/>
  <c r="H18" i="1"/>
  <c r="F18" i="1"/>
  <c r="E18" i="1"/>
  <c r="G18" i="1" s="1"/>
  <c r="H17" i="1"/>
  <c r="F17" i="1"/>
  <c r="E17" i="1"/>
  <c r="G17" i="1" s="1"/>
  <c r="D16" i="1"/>
  <c r="D26" i="1" s="1"/>
  <c r="E26" i="1" s="1"/>
  <c r="H15" i="1"/>
  <c r="G15" i="1"/>
  <c r="F15" i="1"/>
  <c r="H14" i="1"/>
  <c r="F14" i="1"/>
  <c r="E14" i="1"/>
  <c r="G14" i="1" s="1"/>
  <c r="H13" i="1"/>
  <c r="F13" i="1"/>
  <c r="E13" i="1"/>
  <c r="G13" i="1" s="1"/>
  <c r="H12" i="1"/>
  <c r="F12" i="1"/>
  <c r="E12" i="1"/>
  <c r="G12" i="1" s="1"/>
  <c r="H11" i="1"/>
  <c r="F11" i="1"/>
  <c r="E11" i="1"/>
  <c r="G11" i="1" s="1"/>
  <c r="D10" i="1"/>
  <c r="E10" i="1" s="1"/>
  <c r="H22" i="1" l="1"/>
  <c r="F22" i="1"/>
  <c r="G22" i="1"/>
  <c r="H10" i="1"/>
  <c r="G10" i="1"/>
  <c r="F10" i="1"/>
  <c r="G26" i="1"/>
  <c r="H26" i="1"/>
  <c r="F26" i="1"/>
  <c r="F29" i="1"/>
  <c r="F30" i="1"/>
  <c r="F34" i="1" s="1"/>
  <c r="G19" i="1"/>
  <c r="G20" i="1"/>
  <c r="E16" i="1"/>
  <c r="F19" i="1"/>
  <c r="F20" i="1"/>
  <c r="F21" i="1"/>
  <c r="H21" i="1"/>
  <c r="F27" i="1"/>
  <c r="H27" i="1"/>
  <c r="E29" i="1"/>
  <c r="F16" i="1" l="1"/>
  <c r="G16" i="1"/>
  <c r="H16" i="1"/>
</calcChain>
</file>

<file path=xl/sharedStrings.xml><?xml version="1.0" encoding="utf-8"?>
<sst xmlns="http://schemas.openxmlformats.org/spreadsheetml/2006/main" count="83" uniqueCount="59">
  <si>
    <t>Додаток 2</t>
  </si>
  <si>
    <t>до рішення виконавчого комітету  від 29.09.2022 року № 227</t>
  </si>
  <si>
    <t>СТРУКТУРА</t>
  </si>
  <si>
    <t>одноставкових тарифів КП «Носівські теплові мережі» Носівської міської ради на   теплову енергію,  її виробництво, транспортування та постачання,   виробленої з використанням природного газу для потреб бюджетних установ та інших споживачів  (крім населення), які розташовані на території громади</t>
  </si>
  <si>
    <t xml:space="preserve">  № п/п</t>
  </si>
  <si>
    <t>Найменування показників</t>
  </si>
  <si>
    <t>Одиниці виміру</t>
  </si>
  <si>
    <t xml:space="preserve"> Планові витрати      на   теплову енергію,  її виробництво, транспортування та постачання</t>
  </si>
  <si>
    <t xml:space="preserve"> в тому числі</t>
  </si>
  <si>
    <t xml:space="preserve">на виробництво теплової енергії </t>
  </si>
  <si>
    <t xml:space="preserve">на транс - портування теплової енергії </t>
  </si>
  <si>
    <t xml:space="preserve">на  постачання теплової енергії </t>
  </si>
  <si>
    <t xml:space="preserve">грн. на рік </t>
  </si>
  <si>
    <t>в тому числі</t>
  </si>
  <si>
    <t>грн за 1 Гкал</t>
  </si>
  <si>
    <t>1</t>
  </si>
  <si>
    <t xml:space="preserve"> Прямі матеріальні витрати , у тому числі:</t>
  </si>
  <si>
    <t>Грн..</t>
  </si>
  <si>
    <t>1.1.</t>
  </si>
  <si>
    <t xml:space="preserve">витрати на паливо (природний газ) </t>
  </si>
  <si>
    <t>1.2</t>
  </si>
  <si>
    <t>витрати на транспортування газу магістральними мережами</t>
  </si>
  <si>
    <t>1.3</t>
  </si>
  <si>
    <t xml:space="preserve">витрати на транспортування  газу розподільчими мережами </t>
  </si>
  <si>
    <t>1.4</t>
  </si>
  <si>
    <t>витрати на  електричну енергію для технологічних потреб</t>
  </si>
  <si>
    <t>1.5</t>
  </si>
  <si>
    <t>витрати на воду для технологічних потреб</t>
  </si>
  <si>
    <t>2</t>
  </si>
  <si>
    <t>Прямі витрати на оплату праці у тому числі:</t>
  </si>
  <si>
    <t>2.1</t>
  </si>
  <si>
    <t xml:space="preserve"> витрати на оплату праці </t>
  </si>
  <si>
    <t>2.2</t>
  </si>
  <si>
    <t xml:space="preserve"> відрахування на    соціальні заходи 22%</t>
  </si>
  <si>
    <t>Загальновиробничі витрати, у тому числі :</t>
  </si>
  <si>
    <t>3.1</t>
  </si>
  <si>
    <t>3.2</t>
  </si>
  <si>
    <t xml:space="preserve">Адміністративні витрати виробництва теплової енергії </t>
  </si>
  <si>
    <t>4.1</t>
  </si>
  <si>
    <t>4.2</t>
  </si>
  <si>
    <t>відрахування на    соціальні заходи 22%</t>
  </si>
  <si>
    <t>5</t>
  </si>
  <si>
    <t xml:space="preserve">Інші  витрати </t>
  </si>
  <si>
    <t xml:space="preserve">Всього планові витрати на заробітну плату з відрахуван-нями на соціальні заходи на рік </t>
  </si>
  <si>
    <t xml:space="preserve">Загальновиробничі матеріальні витрати для виробництва , транспортування та постачання теплової енергії </t>
  </si>
  <si>
    <t xml:space="preserve">Виробнича собівартість </t>
  </si>
  <si>
    <t>Грн.</t>
  </si>
  <si>
    <t>Прибуток  2%</t>
  </si>
  <si>
    <t xml:space="preserve"> Загальна вартість теплової  енергії  </t>
  </si>
  <si>
    <t>Плановий обсяг реалізації теплової енергії споживачам  на рік</t>
  </si>
  <si>
    <t xml:space="preserve">Гкал. / рік  </t>
  </si>
  <si>
    <t>Одноставковий тариф на теплову енергію за 1 Гкал (без ПДВ)</t>
  </si>
  <si>
    <t>грн.</t>
  </si>
  <si>
    <t>х</t>
  </si>
  <si>
    <t>Податок на додану вартість</t>
  </si>
  <si>
    <t>грн</t>
  </si>
  <si>
    <t>Одноставковий тариф на теплову енергію за 1 Гкал (з  ПДВ)</t>
  </si>
  <si>
    <t>Перший заступник міського голови з питань діяльності виконавчих органів</t>
  </si>
  <si>
    <t xml:space="preserve">                Наталія РУБЕЛЬ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</si>
</sst>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</font>
    <font>
      <sz val="11"/>
      <color theme="1"/>
      <name val="Calibri"/>
      <scheme val="minor"/>
    </font>
    <font>
      <u/>
      <sz val="10"/>
      <color indexed="4"/>
      <name val="Arial"/>
    </font>
    <font>
      <sz val="10"/>
      <name val="Arial"/>
    </font>
    <font>
      <sz val="10"/>
      <name val="Times New Roman"/>
    </font>
    <font>
      <sz val="10"/>
      <color indexed="53"/>
      <name val="Times New Roman"/>
    </font>
    <font>
      <b/>
      <sz val="12"/>
      <name val="Times New Roman"/>
    </font>
    <font>
      <sz val="12"/>
      <name val="Times New Roman"/>
    </font>
    <font>
      <b/>
      <sz val="10"/>
      <name val="Arial"/>
    </font>
    <font>
      <sz val="11"/>
      <name val="Times New Roman"/>
    </font>
    <font>
      <b/>
      <sz val="11"/>
      <name val="Times New Roman"/>
    </font>
    <font>
      <b/>
      <sz val="9"/>
      <name val="Times New Roman"/>
    </font>
    <font>
      <sz val="9"/>
      <name val="Times New Roman"/>
    </font>
    <font>
      <i/>
      <sz val="10"/>
      <name val="Arial"/>
    </font>
    <font>
      <b/>
      <sz val="10"/>
      <name val="Times New Roman"/>
    </font>
    <font>
      <sz val="14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vertical="top"/>
    </xf>
  </cellStyleXfs>
  <cellXfs count="55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/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6" fillId="0" borderId="2" xfId="2" applyFont="1" applyBorder="1" applyAlignment="1">
      <alignment horizontal="center" vertical="center" wrapText="1"/>
    </xf>
    <xf numFmtId="0" fontId="0" fillId="0" borderId="2" xfId="0" applyBorder="1"/>
    <xf numFmtId="49" fontId="9" fillId="0" borderId="2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2" fontId="10" fillId="0" borderId="2" xfId="0" applyNumberFormat="1" applyFont="1" applyBorder="1" applyAlignment="1">
      <alignment vertical="center" wrapText="1"/>
    </xf>
    <xf numFmtId="2" fontId="10" fillId="0" borderId="2" xfId="0" applyNumberFormat="1" applyFont="1" applyBorder="1"/>
    <xf numFmtId="0" fontId="7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2" fontId="9" fillId="0" borderId="2" xfId="0" applyNumberFormat="1" applyFont="1" applyBorder="1"/>
    <xf numFmtId="0" fontId="9" fillId="0" borderId="2" xfId="0" applyFont="1" applyBorder="1" applyAlignment="1">
      <alignment horizontal="left" vertical="center"/>
    </xf>
    <xf numFmtId="2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0" fillId="0" borderId="0" xfId="0"/>
    <xf numFmtId="2" fontId="10" fillId="0" borderId="0" xfId="0" applyNumberFormat="1" applyFont="1" applyAlignment="1">
      <alignment vertical="center" wrapText="1"/>
    </xf>
    <xf numFmtId="0" fontId="13" fillId="0" borderId="0" xfId="0" applyFont="1"/>
    <xf numFmtId="2" fontId="13" fillId="0" borderId="0" xfId="0" applyNumberFormat="1" applyFont="1"/>
    <xf numFmtId="0" fontId="10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/>
    </xf>
    <xf numFmtId="0" fontId="14" fillId="0" borderId="2" xfId="0" applyFont="1" applyBorder="1"/>
    <xf numFmtId="0" fontId="10" fillId="0" borderId="2" xfId="0" applyFont="1" applyBorder="1"/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vertical="center"/>
    </xf>
    <xf numFmtId="0" fontId="15" fillId="0" borderId="0" xfId="0" applyFont="1" applyAlignment="1">
      <alignment wrapText="1"/>
    </xf>
    <xf numFmtId="0" fontId="15" fillId="0" borderId="0" xfId="0" applyFont="1"/>
    <xf numFmtId="2" fontId="0" fillId="0" borderId="0" xfId="0" applyNumberFormat="1"/>
    <xf numFmtId="0" fontId="10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/>
  </cellXfs>
  <cellStyles count="3">
    <cellStyle name="Обычный" xfId="0" builtinId="0"/>
    <cellStyle name="Обычный 3" xfId="1"/>
    <cellStyle name="Открывавшаяся гиперссылка" xfId="2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E34" sqref="E34"/>
    </sheetView>
  </sheetViews>
  <sheetFormatPr defaultRowHeight="12.75" customHeight="1" x14ac:dyDescent="0.2"/>
  <cols>
    <col min="1" max="1" width="7.7109375" bestFit="1" customWidth="1"/>
    <col min="2" max="2" width="58.42578125" bestFit="1" customWidth="1"/>
    <col min="3" max="3" width="9.5703125" bestFit="1" customWidth="1"/>
    <col min="4" max="4" width="18.7109375" bestFit="1" customWidth="1"/>
    <col min="5" max="5" width="19.140625" bestFit="1" customWidth="1"/>
    <col min="6" max="6" width="17.42578125" bestFit="1" customWidth="1"/>
    <col min="7" max="7" width="14.85546875" bestFit="1" customWidth="1"/>
    <col min="8" max="8" width="17.140625" bestFit="1" customWidth="1"/>
  </cols>
  <sheetData>
    <row r="1" spans="1:8" x14ac:dyDescent="0.2">
      <c r="E1" s="1"/>
      <c r="F1" s="1" t="s">
        <v>0</v>
      </c>
    </row>
    <row r="2" spans="1:8" ht="27.75" customHeight="1" x14ac:dyDescent="0.2">
      <c r="E2" s="37" t="s">
        <v>1</v>
      </c>
      <c r="F2" s="38"/>
    </row>
    <row r="3" spans="1:8" ht="15.75" x14ac:dyDescent="0.2">
      <c r="B3" s="2" t="s">
        <v>2</v>
      </c>
    </row>
    <row r="4" spans="1:8" ht="60.75" customHeight="1" x14ac:dyDescent="0.2">
      <c r="B4" s="39" t="s">
        <v>3</v>
      </c>
      <c r="C4" s="40"/>
      <c r="D4" s="40"/>
      <c r="E4" s="40"/>
    </row>
    <row r="5" spans="1:8" x14ac:dyDescent="0.2">
      <c r="E5" s="3"/>
    </row>
    <row r="6" spans="1:8" ht="12.75" customHeight="1" x14ac:dyDescent="0.25">
      <c r="A6" s="41" t="s">
        <v>4</v>
      </c>
      <c r="B6" s="41" t="s">
        <v>5</v>
      </c>
      <c r="C6" s="45" t="s">
        <v>6</v>
      </c>
      <c r="D6" s="46" t="s">
        <v>7</v>
      </c>
      <c r="E6" s="47"/>
      <c r="F6" s="48" t="s">
        <v>8</v>
      </c>
      <c r="G6" s="49"/>
      <c r="H6" s="49"/>
    </row>
    <row r="7" spans="1:8" ht="59.25" customHeight="1" x14ac:dyDescent="0.25">
      <c r="A7" s="42"/>
      <c r="B7" s="44"/>
      <c r="C7" s="45"/>
      <c r="D7" s="47"/>
      <c r="E7" s="47"/>
      <c r="F7" s="4" t="s">
        <v>9</v>
      </c>
      <c r="G7" s="5" t="s">
        <v>10</v>
      </c>
      <c r="H7" s="5" t="s">
        <v>11</v>
      </c>
    </row>
    <row r="8" spans="1:8" ht="12" customHeight="1" x14ac:dyDescent="0.2">
      <c r="A8" s="42"/>
      <c r="B8" s="44"/>
      <c r="C8" s="45"/>
      <c r="D8" s="50" t="s">
        <v>12</v>
      </c>
      <c r="E8" s="6" t="s">
        <v>13</v>
      </c>
      <c r="F8" s="52" t="s">
        <v>14</v>
      </c>
      <c r="G8" s="52" t="s">
        <v>14</v>
      </c>
      <c r="H8" s="52" t="s">
        <v>14</v>
      </c>
    </row>
    <row r="9" spans="1:8" ht="43.5" customHeight="1" x14ac:dyDescent="0.2">
      <c r="A9" s="43"/>
      <c r="B9" s="43"/>
      <c r="C9" s="45"/>
      <c r="D9" s="51"/>
      <c r="E9" s="7" t="s">
        <v>14</v>
      </c>
      <c r="F9" s="53"/>
      <c r="G9" s="54"/>
      <c r="H9" s="54"/>
    </row>
    <row r="10" spans="1:8" ht="15" x14ac:dyDescent="0.2">
      <c r="A10" s="9" t="s">
        <v>15</v>
      </c>
      <c r="B10" s="10" t="s">
        <v>16</v>
      </c>
      <c r="C10" s="11" t="s">
        <v>17</v>
      </c>
      <c r="D10" s="12">
        <f>D11+D12+D13+D14+D15</f>
        <v>7920106.580000001</v>
      </c>
      <c r="E10" s="12">
        <f>D10/D31</f>
        <v>2571.4631753246758</v>
      </c>
      <c r="F10" s="12">
        <f t="shared" ref="F10:F28" si="0">E10*96.81%</f>
        <v>2489.4335000318188</v>
      </c>
      <c r="G10" s="13">
        <f t="shared" ref="G10:G27" si="1">E10*1.23%</f>
        <v>31.628997056493514</v>
      </c>
      <c r="H10" s="13">
        <f t="shared" ref="H10:H27" si="2">E10*1.96%</f>
        <v>50.400678236363646</v>
      </c>
    </row>
    <row r="11" spans="1:8" ht="15.75" x14ac:dyDescent="0.25">
      <c r="A11" s="9" t="s">
        <v>18</v>
      </c>
      <c r="B11" s="14" t="s">
        <v>19</v>
      </c>
      <c r="C11" s="15" t="s">
        <v>17</v>
      </c>
      <c r="D11" s="16">
        <v>6759194.0700000003</v>
      </c>
      <c r="E11" s="16">
        <f>D11/D31</f>
        <v>2194.5435292207794</v>
      </c>
      <c r="F11" s="16">
        <f t="shared" si="0"/>
        <v>2124.5375906386366</v>
      </c>
      <c r="G11" s="17">
        <f t="shared" si="1"/>
        <v>26.992885409415589</v>
      </c>
      <c r="H11" s="17">
        <f t="shared" si="2"/>
        <v>43.013053172727275</v>
      </c>
    </row>
    <row r="12" spans="1:8" ht="31.5" x14ac:dyDescent="0.25">
      <c r="A12" s="9" t="s">
        <v>20</v>
      </c>
      <c r="B12" s="14" t="s">
        <v>21</v>
      </c>
      <c r="C12" s="15"/>
      <c r="D12" s="16">
        <v>67588.33</v>
      </c>
      <c r="E12" s="16">
        <f>D12/D31</f>
        <v>21.944262987012987</v>
      </c>
      <c r="F12" s="16">
        <f t="shared" si="0"/>
        <v>21.244240997727275</v>
      </c>
      <c r="G12" s="17">
        <f t="shared" si="1"/>
        <v>0.26991443474025972</v>
      </c>
      <c r="H12" s="17">
        <f t="shared" si="2"/>
        <v>0.43010755454545452</v>
      </c>
    </row>
    <row r="13" spans="1:8" ht="31.5" x14ac:dyDescent="0.25">
      <c r="A13" s="9" t="s">
        <v>22</v>
      </c>
      <c r="B13" s="14" t="s">
        <v>23</v>
      </c>
      <c r="C13" s="15" t="s">
        <v>17</v>
      </c>
      <c r="D13" s="16">
        <v>870983.61</v>
      </c>
      <c r="E13" s="16">
        <f>D13/D31</f>
        <v>282.78688636363637</v>
      </c>
      <c r="F13" s="16">
        <f t="shared" si="0"/>
        <v>273.76598468863637</v>
      </c>
      <c r="G13" s="17">
        <f t="shared" si="1"/>
        <v>3.4782787022727275</v>
      </c>
      <c r="H13" s="17">
        <f t="shared" si="2"/>
        <v>5.5426229727272727</v>
      </c>
    </row>
    <row r="14" spans="1:8" ht="31.5" x14ac:dyDescent="0.25">
      <c r="A14" s="9" t="s">
        <v>24</v>
      </c>
      <c r="B14" s="14" t="s">
        <v>25</v>
      </c>
      <c r="C14" s="15" t="s">
        <v>17</v>
      </c>
      <c r="D14" s="16">
        <v>217340.57</v>
      </c>
      <c r="E14" s="16">
        <f>D14/D31</f>
        <v>70.565120129870138</v>
      </c>
      <c r="F14" s="16">
        <f t="shared" si="0"/>
        <v>68.314092797727284</v>
      </c>
      <c r="G14" s="17">
        <f t="shared" si="1"/>
        <v>0.8679509775974027</v>
      </c>
      <c r="H14" s="17">
        <f t="shared" si="2"/>
        <v>1.3830763545454547</v>
      </c>
    </row>
    <row r="15" spans="1:8" ht="15.75" x14ac:dyDescent="0.25">
      <c r="A15" s="9" t="s">
        <v>26</v>
      </c>
      <c r="B15" s="14" t="s">
        <v>27</v>
      </c>
      <c r="C15" s="15" t="s">
        <v>17</v>
      </c>
      <c r="D15" s="16">
        <v>5000</v>
      </c>
      <c r="E15" s="16"/>
      <c r="F15" s="16">
        <f t="shared" si="0"/>
        <v>0</v>
      </c>
      <c r="G15" s="17">
        <f t="shared" si="1"/>
        <v>0</v>
      </c>
      <c r="H15" s="17">
        <f t="shared" si="2"/>
        <v>0</v>
      </c>
    </row>
    <row r="16" spans="1:8" ht="15.75" x14ac:dyDescent="0.2">
      <c r="A16" s="9" t="s">
        <v>28</v>
      </c>
      <c r="B16" s="4" t="s">
        <v>29</v>
      </c>
      <c r="C16" s="15" t="s">
        <v>17</v>
      </c>
      <c r="D16" s="12">
        <f>D17+D18</f>
        <v>1084392.1200000001</v>
      </c>
      <c r="E16" s="12">
        <f>D16/D31</f>
        <v>352.07536363636365</v>
      </c>
      <c r="F16" s="12">
        <f t="shared" si="0"/>
        <v>340.84415953636369</v>
      </c>
      <c r="G16" s="13">
        <f t="shared" si="1"/>
        <v>4.3305269727272728</v>
      </c>
      <c r="H16" s="13">
        <f t="shared" si="2"/>
        <v>6.9006771272727274</v>
      </c>
    </row>
    <row r="17" spans="1:9" ht="15.75" x14ac:dyDescent="0.25">
      <c r="A17" s="9" t="s">
        <v>30</v>
      </c>
      <c r="B17" s="14" t="s">
        <v>31</v>
      </c>
      <c r="C17" s="15" t="s">
        <v>17</v>
      </c>
      <c r="D17" s="16">
        <v>888846</v>
      </c>
      <c r="E17" s="16">
        <f>D17/D31</f>
        <v>288.58636363636361</v>
      </c>
      <c r="F17" s="16">
        <f t="shared" si="0"/>
        <v>279.38045863636364</v>
      </c>
      <c r="G17" s="17">
        <f t="shared" si="1"/>
        <v>3.5496122727272725</v>
      </c>
      <c r="H17" s="17">
        <f t="shared" si="2"/>
        <v>5.656292727272727</v>
      </c>
    </row>
    <row r="18" spans="1:9" ht="15.75" x14ac:dyDescent="0.25">
      <c r="A18" s="9" t="s">
        <v>32</v>
      </c>
      <c r="B18" s="14" t="s">
        <v>33</v>
      </c>
      <c r="C18" s="15" t="s">
        <v>17</v>
      </c>
      <c r="D18" s="16">
        <v>195546.12</v>
      </c>
      <c r="E18" s="16">
        <f>D18/D31</f>
        <v>63.488999999999997</v>
      </c>
      <c r="F18" s="16">
        <f t="shared" si="0"/>
        <v>61.463700899999999</v>
      </c>
      <c r="G18" s="17">
        <f t="shared" si="1"/>
        <v>0.78091469999999996</v>
      </c>
      <c r="H18" s="17">
        <f t="shared" si="2"/>
        <v>1.2443843999999999</v>
      </c>
    </row>
    <row r="19" spans="1:9" ht="15.75" x14ac:dyDescent="0.2">
      <c r="A19" s="18">
        <v>3</v>
      </c>
      <c r="B19" s="4" t="s">
        <v>34</v>
      </c>
      <c r="C19" s="11" t="s">
        <v>17</v>
      </c>
      <c r="D19" s="12">
        <f>D20+D21</f>
        <v>943048.4800000001</v>
      </c>
      <c r="E19" s="12">
        <f>D19/D31</f>
        <v>306.18457142857147</v>
      </c>
      <c r="F19" s="12">
        <f t="shared" si="0"/>
        <v>296.41728360000008</v>
      </c>
      <c r="G19" s="13">
        <f t="shared" si="1"/>
        <v>3.7660702285714294</v>
      </c>
      <c r="H19" s="13">
        <f t="shared" si="2"/>
        <v>6.0012176000000004</v>
      </c>
    </row>
    <row r="20" spans="1:9" ht="15.75" x14ac:dyDescent="0.25">
      <c r="A20" s="9" t="s">
        <v>35</v>
      </c>
      <c r="B20" s="14" t="s">
        <v>31</v>
      </c>
      <c r="C20" s="15" t="s">
        <v>17</v>
      </c>
      <c r="D20" s="16">
        <v>772990.56</v>
      </c>
      <c r="E20" s="16">
        <f>D20/D31</f>
        <v>250.97096103896106</v>
      </c>
      <c r="F20" s="16">
        <f t="shared" si="0"/>
        <v>242.96498738181822</v>
      </c>
      <c r="G20" s="17">
        <f t="shared" si="1"/>
        <v>3.0869428207792211</v>
      </c>
      <c r="H20" s="17">
        <f t="shared" si="2"/>
        <v>4.9190308363636364</v>
      </c>
    </row>
    <row r="21" spans="1:9" ht="15.75" x14ac:dyDescent="0.25">
      <c r="A21" s="9" t="s">
        <v>36</v>
      </c>
      <c r="B21" s="14" t="s">
        <v>33</v>
      </c>
      <c r="C21" s="15" t="s">
        <v>17</v>
      </c>
      <c r="D21" s="16">
        <v>170057.92</v>
      </c>
      <c r="E21" s="16">
        <f>D21/D31</f>
        <v>55.213610389610395</v>
      </c>
      <c r="F21" s="16">
        <f t="shared" si="0"/>
        <v>53.452296218181829</v>
      </c>
      <c r="G21" s="17">
        <f t="shared" si="1"/>
        <v>0.67912740779220782</v>
      </c>
      <c r="H21" s="17">
        <f t="shared" si="2"/>
        <v>1.0821867636363638</v>
      </c>
    </row>
    <row r="22" spans="1:9" ht="31.5" x14ac:dyDescent="0.2">
      <c r="A22" s="18">
        <v>4</v>
      </c>
      <c r="B22" s="4" t="s">
        <v>37</v>
      </c>
      <c r="C22" s="15" t="s">
        <v>17</v>
      </c>
      <c r="D22" s="19">
        <f>D23+D24</f>
        <v>1847571.12</v>
      </c>
      <c r="E22" s="19">
        <f>D22/D31</f>
        <v>599.86075324675323</v>
      </c>
      <c r="F22" s="19">
        <f t="shared" si="0"/>
        <v>580.72519521818185</v>
      </c>
      <c r="G22" s="20">
        <f t="shared" si="1"/>
        <v>7.3782872649350653</v>
      </c>
      <c r="H22" s="20">
        <f t="shared" si="2"/>
        <v>11.757270763636363</v>
      </c>
    </row>
    <row r="23" spans="1:9" ht="15.75" x14ac:dyDescent="0.25">
      <c r="A23" s="9" t="s">
        <v>38</v>
      </c>
      <c r="B23" s="14" t="s">
        <v>31</v>
      </c>
      <c r="C23" s="15" t="s">
        <v>17</v>
      </c>
      <c r="D23" s="16">
        <v>1514402.56</v>
      </c>
      <c r="E23" s="16">
        <f>D23/D31</f>
        <v>491.68914285714288</v>
      </c>
      <c r="F23" s="16">
        <f t="shared" si="0"/>
        <v>476.00425920000004</v>
      </c>
      <c r="G23" s="17">
        <f t="shared" si="1"/>
        <v>6.0477764571428576</v>
      </c>
      <c r="H23" s="17">
        <f t="shared" si="2"/>
        <v>9.6371072000000009</v>
      </c>
    </row>
    <row r="24" spans="1:9" ht="15.75" x14ac:dyDescent="0.25">
      <c r="A24" s="9" t="s">
        <v>39</v>
      </c>
      <c r="B24" s="14" t="s">
        <v>40</v>
      </c>
      <c r="C24" s="15" t="s">
        <v>17</v>
      </c>
      <c r="D24" s="16">
        <v>333168.56</v>
      </c>
      <c r="E24" s="16">
        <f>D24/D31</f>
        <v>108.17161038961039</v>
      </c>
      <c r="F24" s="16">
        <f t="shared" si="0"/>
        <v>104.72093601818183</v>
      </c>
      <c r="G24" s="17">
        <f t="shared" si="1"/>
        <v>1.3305108077922079</v>
      </c>
      <c r="H24" s="17">
        <f t="shared" si="2"/>
        <v>2.1201635636363636</v>
      </c>
    </row>
    <row r="25" spans="1:9" ht="15.75" x14ac:dyDescent="0.2">
      <c r="A25" s="9" t="s">
        <v>41</v>
      </c>
      <c r="B25" s="4" t="s">
        <v>42</v>
      </c>
      <c r="C25" s="11" t="s">
        <v>17</v>
      </c>
      <c r="D25" s="12"/>
      <c r="E25" s="12">
        <f>D25/D31</f>
        <v>0</v>
      </c>
      <c r="F25" s="12">
        <f t="shared" si="0"/>
        <v>0</v>
      </c>
      <c r="G25" s="13">
        <f t="shared" si="1"/>
        <v>0</v>
      </c>
      <c r="H25" s="13">
        <f t="shared" si="2"/>
        <v>0</v>
      </c>
    </row>
    <row r="26" spans="1:9" ht="40.5" customHeight="1" x14ac:dyDescent="0.2">
      <c r="A26" s="21">
        <v>6</v>
      </c>
      <c r="B26" s="10" t="s">
        <v>43</v>
      </c>
      <c r="C26" s="11"/>
      <c r="D26" s="12">
        <f>D16+D19+D22</f>
        <v>3875011.72</v>
      </c>
      <c r="E26" s="12">
        <f>D26/D31</f>
        <v>1258.1206883116884</v>
      </c>
      <c r="F26" s="12">
        <f t="shared" si="0"/>
        <v>1217.9866383545457</v>
      </c>
      <c r="G26" s="12">
        <f t="shared" si="1"/>
        <v>15.474884466233767</v>
      </c>
      <c r="H26" s="12">
        <f t="shared" si="2"/>
        <v>24.659165490909093</v>
      </c>
    </row>
    <row r="27" spans="1:9" s="22" customFormat="1" ht="42.75" x14ac:dyDescent="0.2">
      <c r="A27" s="18">
        <v>7</v>
      </c>
      <c r="B27" s="10" t="s">
        <v>44</v>
      </c>
      <c r="C27" s="11" t="s">
        <v>17</v>
      </c>
      <c r="D27" s="13">
        <v>583505.56000000006</v>
      </c>
      <c r="E27" s="12">
        <f>D27/D31</f>
        <v>189.44985714285716</v>
      </c>
      <c r="F27" s="23">
        <f t="shared" si="0"/>
        <v>183.40640670000002</v>
      </c>
      <c r="G27" s="13">
        <f t="shared" si="1"/>
        <v>2.3302332428571431</v>
      </c>
      <c r="H27" s="13">
        <f t="shared" si="2"/>
        <v>3.7132172000000003</v>
      </c>
    </row>
    <row r="28" spans="1:9" s="24" customFormat="1" ht="15.75" x14ac:dyDescent="0.2">
      <c r="A28" s="21">
        <v>8</v>
      </c>
      <c r="B28" s="4" t="s">
        <v>45</v>
      </c>
      <c r="C28" s="11" t="s">
        <v>46</v>
      </c>
      <c r="D28" s="12">
        <v>12378623.859999999</v>
      </c>
      <c r="E28" s="12">
        <f t="shared" ref="E28:E30" si="3">D28/3080</f>
        <v>4019.0337207792204</v>
      </c>
      <c r="F28" s="12">
        <f t="shared" si="0"/>
        <v>3890.8265450863637</v>
      </c>
      <c r="G28" s="12">
        <v>49.43</v>
      </c>
      <c r="H28" s="12">
        <v>78.77</v>
      </c>
      <c r="I28" s="25"/>
    </row>
    <row r="29" spans="1:9" s="24" customFormat="1" ht="15" x14ac:dyDescent="0.2">
      <c r="A29" s="21">
        <v>9</v>
      </c>
      <c r="B29" s="10" t="s">
        <v>47</v>
      </c>
      <c r="C29" s="11" t="s">
        <v>46</v>
      </c>
      <c r="D29" s="12">
        <f>D28*2%</f>
        <v>247572.47719999999</v>
      </c>
      <c r="E29" s="12">
        <f t="shared" si="3"/>
        <v>80.380674415584409</v>
      </c>
      <c r="F29" s="12">
        <f>F28*0.02</f>
        <v>77.816530901727276</v>
      </c>
      <c r="G29" s="12">
        <f>G28*0.02</f>
        <v>0.98860000000000003</v>
      </c>
      <c r="H29" s="12">
        <f>H28*0.02</f>
        <v>1.5753999999999999</v>
      </c>
    </row>
    <row r="30" spans="1:9" s="24" customFormat="1" ht="15" x14ac:dyDescent="0.2">
      <c r="A30" s="18">
        <v>10</v>
      </c>
      <c r="B30" s="26" t="s">
        <v>48</v>
      </c>
      <c r="C30" s="11" t="s">
        <v>46</v>
      </c>
      <c r="D30" s="12">
        <f>D28+D29</f>
        <v>12626196.337199999</v>
      </c>
      <c r="E30" s="12">
        <f t="shared" si="3"/>
        <v>4099.4143951948045</v>
      </c>
      <c r="F30" s="12">
        <f>F28+F29</f>
        <v>3968.6430759880909</v>
      </c>
      <c r="G30" s="12">
        <f>G28+G29</f>
        <v>50.418599999999998</v>
      </c>
      <c r="H30" s="12">
        <f>H28+H29</f>
        <v>80.345399999999998</v>
      </c>
    </row>
    <row r="31" spans="1:9" ht="31.5" x14ac:dyDescent="0.25">
      <c r="A31" s="27">
        <v>11</v>
      </c>
      <c r="B31" s="4" t="s">
        <v>49</v>
      </c>
      <c r="C31" s="28" t="s">
        <v>50</v>
      </c>
      <c r="D31" s="29">
        <v>3080</v>
      </c>
      <c r="E31" s="8"/>
      <c r="F31" s="29"/>
      <c r="G31" s="8"/>
      <c r="H31" s="8"/>
    </row>
    <row r="32" spans="1:9" s="22" customFormat="1" ht="30.75" customHeight="1" x14ac:dyDescent="0.25">
      <c r="A32" s="27">
        <v>12</v>
      </c>
      <c r="B32" s="30" t="s">
        <v>51</v>
      </c>
      <c r="C32" s="31" t="s">
        <v>52</v>
      </c>
      <c r="D32" s="29" t="s">
        <v>53</v>
      </c>
      <c r="E32" s="12"/>
      <c r="F32" s="12"/>
      <c r="G32" s="13"/>
      <c r="H32" s="13"/>
    </row>
    <row r="33" spans="1:8" s="22" customFormat="1" ht="17.25" customHeight="1" x14ac:dyDescent="0.25">
      <c r="A33" s="27">
        <v>13</v>
      </c>
      <c r="B33" s="30" t="s">
        <v>54</v>
      </c>
      <c r="C33" s="31" t="s">
        <v>55</v>
      </c>
      <c r="D33" s="26"/>
      <c r="E33" s="12">
        <v>819.88</v>
      </c>
      <c r="F33" s="12">
        <f>E33*96.81%</f>
        <v>793.72582800000009</v>
      </c>
      <c r="G33" s="12">
        <v>10.08</v>
      </c>
      <c r="H33" s="12">
        <v>16.07</v>
      </c>
    </row>
    <row r="34" spans="1:8" s="22" customFormat="1" ht="30.75" customHeight="1" x14ac:dyDescent="0.25">
      <c r="A34" s="27">
        <v>14</v>
      </c>
      <c r="B34" s="30" t="s">
        <v>56</v>
      </c>
      <c r="C34" s="31" t="s">
        <v>55</v>
      </c>
      <c r="D34" s="32"/>
      <c r="E34" s="12">
        <f>E30+E33</f>
        <v>4919.2943951948046</v>
      </c>
      <c r="F34" s="12">
        <f>F30+F33</f>
        <v>4762.368903988091</v>
      </c>
      <c r="G34" s="12">
        <f>G30+G33</f>
        <v>60.498599999999996</v>
      </c>
      <c r="H34" s="12">
        <f>H30+H33</f>
        <v>96.415400000000005</v>
      </c>
    </row>
    <row r="35" spans="1:8" x14ac:dyDescent="0.2">
      <c r="F35" s="22"/>
    </row>
    <row r="36" spans="1:8" ht="37.5" x14ac:dyDescent="0.3">
      <c r="B36" s="33" t="s">
        <v>57</v>
      </c>
      <c r="E36" s="34" t="s">
        <v>58</v>
      </c>
      <c r="G36" s="35"/>
    </row>
    <row r="37" spans="1:8" x14ac:dyDescent="0.2">
      <c r="G37" s="35"/>
      <c r="H37" s="35"/>
    </row>
    <row r="38" spans="1:8" x14ac:dyDescent="0.2">
      <c r="H38" s="35"/>
    </row>
    <row r="42" spans="1:8" x14ac:dyDescent="0.2">
      <c r="F42" s="35"/>
    </row>
    <row r="44" spans="1:8" ht="14.25" x14ac:dyDescent="0.2">
      <c r="B44" s="36"/>
    </row>
  </sheetData>
  <mergeCells count="11">
    <mergeCell ref="E2:F2"/>
    <mergeCell ref="B4:E4"/>
    <mergeCell ref="A6:A9"/>
    <mergeCell ref="B6:B9"/>
    <mergeCell ref="C6:C9"/>
    <mergeCell ref="D6:E7"/>
    <mergeCell ref="F6:H6"/>
    <mergeCell ref="D8:D9"/>
    <mergeCell ref="F8:F9"/>
    <mergeCell ref="G8:G9"/>
    <mergeCell ref="H8:H9"/>
  </mergeCells>
  <pageMargins left="0.748031" right="0.748031" top="0.9842519999999999" bottom="0.9842519999999999" header="0.51181100000000002" footer="0.51181100000000002"/>
  <pageSetup paperSize="9" scale="83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тариф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</cp:revision>
  <dcterms:created xsi:type="dcterms:W3CDTF">2023-01-10T08:57:08Z</dcterms:created>
  <dcterms:modified xsi:type="dcterms:W3CDTF">2023-01-10T08:57:08Z</dcterms:modified>
</cp:coreProperties>
</file>